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w\Desktop\"/>
    </mc:Choice>
  </mc:AlternateContent>
  <xr:revisionPtr revIDLastSave="0" documentId="8_{3D811FA5-02D6-485B-BC91-91A572305EB3}" xr6:coauthVersionLast="47" xr6:coauthVersionMax="47" xr10:uidLastSave="{00000000-0000-0000-0000-000000000000}"/>
  <workbookProtection workbookAlgorithmName="SHA-512" workbookHashValue="vQEsF+c3VF0QqpAHVJNkxCIBOEUDbHIiVmphylqJp5xHWo5UOAV+GOuuhGqu4Tg+mn0jNOB9inupSha/gt0stw==" workbookSaltValue="wWDCCA6RebMVdj99Zdfy0w==" workbookSpinCount="100000" lockStructure="1"/>
  <bookViews>
    <workbookView xWindow="-120" yWindow="-120" windowWidth="29040" windowHeight="15720" xr2:uid="{65E3F207-FC31-48FE-8B0F-3930FEF02248}"/>
  </bookViews>
  <sheets>
    <sheet name="R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F7" i="1" s="1"/>
  <c r="D4" i="1"/>
  <c r="D3" i="1"/>
  <c r="D5" i="1"/>
  <c r="D6" i="1" l="1"/>
  <c r="D8" i="1"/>
  <c r="D7" i="1"/>
  <c r="D9" i="1"/>
  <c r="D10" i="1"/>
  <c r="E17" i="1"/>
  <c r="E15" i="1"/>
  <c r="F3" i="1"/>
  <c r="G3" i="1" l="1"/>
  <c r="D11" i="1"/>
  <c r="B15" i="1" s="1"/>
  <c r="E16" i="1" l="1"/>
  <c r="F10" i="1"/>
</calcChain>
</file>

<file path=xl/sharedStrings.xml><?xml version="1.0" encoding="utf-8"?>
<sst xmlns="http://schemas.openxmlformats.org/spreadsheetml/2006/main" count="25" uniqueCount="25">
  <si>
    <t>DG 1001 RV</t>
  </si>
  <si>
    <t xml:space="preserve">Aircraft empty </t>
  </si>
  <si>
    <t>Mass</t>
  </si>
  <si>
    <t>kg</t>
  </si>
  <si>
    <t>Front pilot</t>
  </si>
  <si>
    <t>Rear pilot</t>
  </si>
  <si>
    <t xml:space="preserve">Fuel </t>
  </si>
  <si>
    <t>Fin ballast</t>
  </si>
  <si>
    <t>Fin Battery</t>
  </si>
  <si>
    <t>TOTAL</t>
  </si>
  <si>
    <t>m</t>
  </si>
  <si>
    <t>kg*m</t>
  </si>
  <si>
    <t>lb/kg</t>
  </si>
  <si>
    <t>Cockpit Ballast</t>
  </si>
  <si>
    <t>Water Ballast</t>
  </si>
  <si>
    <t xml:space="preserve">Rear Pilot Contribution </t>
  </si>
  <si>
    <t>MAUW</t>
  </si>
  <si>
    <t>Calculated COM aft datum metres -&gt;</t>
  </si>
  <si>
    <t>Position wrt datum</t>
  </si>
  <si>
    <t>COM limits aft datum min</t>
  </si>
  <si>
    <t>max</t>
  </si>
  <si>
    <t xml:space="preserve">Moment </t>
  </si>
  <si>
    <t>CofG Check</t>
  </si>
  <si>
    <t>MAUW Check</t>
  </si>
  <si>
    <r>
      <t xml:space="preserve">HOW TO USE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Pink cells can be modified with the values for the planned flight. Yellow cells are not to be modified unless values change. White cells are outputs - do not modify these. Check bar graph and CofG check. Large bronze weights with drilled holes are 2.4 kg; smaller solid bronze weights are 1.2 kg.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</si>
</sst>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10" fontId="0" fillId="0" borderId="0" xfId="0" applyNumberForma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2" fontId="0" fillId="0" borderId="0" xfId="0" applyNumberFormat="1"/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RV</a:t>
            </a:r>
            <a:r>
              <a:rPr lang="en-GB" baseline="0"/>
              <a:t> CofG position and limits: Blue bar </a:t>
            </a:r>
            <a:r>
              <a:rPr lang="en-GB" b="1" baseline="0"/>
              <a:t>MUST</a:t>
            </a:r>
            <a:r>
              <a:rPr lang="en-GB" baseline="0"/>
              <a:t> lie between red bars, which mark limits.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2-45A8-9C8A-672E5B0EF99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2-45A8-9C8A-672E5B0EF99B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2-45A8-9C8A-672E5B0EF99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2-45A8-9C8A-672E5B0EF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RV!$E$15:$E$17</c:f>
              <c:numCache>
                <c:formatCode>0.00</c:formatCode>
                <c:ptCount val="3"/>
                <c:pt idx="0" formatCode="General">
                  <c:v>0.32</c:v>
                </c:pt>
                <c:pt idx="1">
                  <c:v>0.388847420417124</c:v>
                </c:pt>
                <c:pt idx="2" formatCode="General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2-45A8-9C8A-672E5B0E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0520304"/>
        <c:axId val="1560523632"/>
      </c:barChart>
      <c:catAx>
        <c:axId val="1560520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523632"/>
        <c:crosses val="autoZero"/>
        <c:auto val="1"/>
        <c:lblAlgn val="ctr"/>
        <c:lblOffset val="100"/>
        <c:noMultiLvlLbl val="0"/>
      </c:catAx>
      <c:valAx>
        <c:axId val="1560523632"/>
        <c:scaling>
          <c:orientation val="minMax"/>
          <c:min val="0.30000000000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CofG</a:t>
                </a:r>
                <a:r>
                  <a:rPr lang="en-GB" baseline="0"/>
                  <a:t> relative to datum - metres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5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13</xdr:row>
      <xdr:rowOff>7620</xdr:rowOff>
    </xdr:from>
    <xdr:to>
      <xdr:col>10</xdr:col>
      <xdr:colOff>320040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79AFAC-4805-A851-AD9B-08A028B97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F22E-1AB1-4288-995A-A2D92AC09CCD}">
  <dimension ref="A1:G27"/>
  <sheetViews>
    <sheetView tabSelected="1" zoomScale="110" zoomScaleNormal="110" workbookViewId="0">
      <selection activeCell="B9" sqref="B9"/>
    </sheetView>
  </sheetViews>
  <sheetFormatPr defaultRowHeight="15" x14ac:dyDescent="0.25"/>
  <cols>
    <col min="1" max="1" width="23.7109375" customWidth="1"/>
  </cols>
  <sheetData>
    <row r="1" spans="1:7" ht="14.45" customHeight="1" x14ac:dyDescent="0.25">
      <c r="A1" s="2" t="s">
        <v>0</v>
      </c>
      <c r="B1" s="7" t="s">
        <v>2</v>
      </c>
      <c r="C1" s="7" t="s">
        <v>18</v>
      </c>
      <c r="D1" s="2" t="s">
        <v>21</v>
      </c>
    </row>
    <row r="2" spans="1:7" x14ac:dyDescent="0.25">
      <c r="A2" s="3"/>
      <c r="B2" s="2" t="s">
        <v>3</v>
      </c>
      <c r="C2" s="2" t="s">
        <v>10</v>
      </c>
      <c r="D2" s="2" t="s">
        <v>11</v>
      </c>
      <c r="E2" s="1"/>
      <c r="F2" s="1" t="s">
        <v>12</v>
      </c>
      <c r="G2" t="s">
        <v>15</v>
      </c>
    </row>
    <row r="3" spans="1:7" x14ac:dyDescent="0.25">
      <c r="A3" s="2" t="s">
        <v>1</v>
      </c>
      <c r="B3" s="4">
        <v>544</v>
      </c>
      <c r="C3" s="4">
        <v>0.70099999999999996</v>
      </c>
      <c r="D3" s="3">
        <f>B3*C3</f>
        <v>381.34399999999999</v>
      </c>
      <c r="F3">
        <f>2.204</f>
        <v>2.2040000000000002</v>
      </c>
      <c r="G3" s="5">
        <f>D5/D4</f>
        <v>0.15790010887316278</v>
      </c>
    </row>
    <row r="4" spans="1:7" x14ac:dyDescent="0.25">
      <c r="A4" s="2" t="s">
        <v>4</v>
      </c>
      <c r="B4" s="9">
        <v>110</v>
      </c>
      <c r="C4" s="4">
        <v>-1.3360000000000001</v>
      </c>
      <c r="D4" s="3">
        <f>B4*C4</f>
        <v>-146.96</v>
      </c>
    </row>
    <row r="5" spans="1:7" ht="15.75" thickBot="1" x14ac:dyDescent="0.3">
      <c r="A5" s="2" t="s">
        <v>5</v>
      </c>
      <c r="B5" s="9">
        <v>85</v>
      </c>
      <c r="C5" s="4">
        <v>-0.27300000000000002</v>
      </c>
      <c r="D5" s="3">
        <f>B5*C5</f>
        <v>-23.205000000000002</v>
      </c>
    </row>
    <row r="6" spans="1:7" x14ac:dyDescent="0.25">
      <c r="A6" s="2" t="s">
        <v>6</v>
      </c>
      <c r="B6" s="9">
        <v>20</v>
      </c>
      <c r="C6" s="4">
        <v>0.36899999999999999</v>
      </c>
      <c r="D6" s="3">
        <f>B6*C6</f>
        <v>7.38</v>
      </c>
      <c r="F6" s="19" t="s">
        <v>23</v>
      </c>
      <c r="G6" s="20"/>
    </row>
    <row r="7" spans="1:7" ht="15.75" thickBot="1" x14ac:dyDescent="0.3">
      <c r="A7" s="2" t="s">
        <v>7</v>
      </c>
      <c r="B7" s="9">
        <v>9.6</v>
      </c>
      <c r="C7" s="4">
        <v>5.4</v>
      </c>
      <c r="D7" s="3">
        <f t="shared" ref="D7:D10" si="0">B7*C7</f>
        <v>51.84</v>
      </c>
      <c r="F7" s="17" t="str">
        <f>IF(B11&lt;B12,"Weight OK","OVERWEIGHT")</f>
        <v>Weight OK</v>
      </c>
      <c r="G7" s="18"/>
    </row>
    <row r="8" spans="1:7" ht="15.75" thickBot="1" x14ac:dyDescent="0.3">
      <c r="A8" s="2" t="s">
        <v>8</v>
      </c>
      <c r="B8" s="9">
        <v>5.75</v>
      </c>
      <c r="C8" s="4">
        <v>5.34</v>
      </c>
      <c r="D8" s="3">
        <f>B8*C8</f>
        <v>30.704999999999998</v>
      </c>
    </row>
    <row r="9" spans="1:7" x14ac:dyDescent="0.25">
      <c r="A9" s="2" t="s">
        <v>13</v>
      </c>
      <c r="B9" s="9">
        <v>0</v>
      </c>
      <c r="C9" s="4">
        <v>-1.96</v>
      </c>
      <c r="D9" s="3">
        <f t="shared" si="0"/>
        <v>0</v>
      </c>
      <c r="F9" s="15" t="s">
        <v>22</v>
      </c>
      <c r="G9" s="16"/>
    </row>
    <row r="10" spans="1:7" x14ac:dyDescent="0.25">
      <c r="A10" s="2" t="s">
        <v>14</v>
      </c>
      <c r="B10" s="9">
        <v>0</v>
      </c>
      <c r="C10" s="4">
        <v>0.20599999999999999</v>
      </c>
      <c r="D10" s="3">
        <f t="shared" si="0"/>
        <v>0</v>
      </c>
      <c r="F10" s="11" t="str">
        <f>IF(AND(B15&gt;B16,B15&lt;B17),"CofG within Limits","CofG out of limits")</f>
        <v>CofG within Limits</v>
      </c>
      <c r="G10" s="12"/>
    </row>
    <row r="11" spans="1:7" ht="15.75" thickBot="1" x14ac:dyDescent="0.3">
      <c r="A11" s="2" t="s">
        <v>9</v>
      </c>
      <c r="B11" s="3">
        <f>SUM(B3:B10)</f>
        <v>774.35</v>
      </c>
      <c r="C11" s="3"/>
      <c r="D11" s="3">
        <f>SUM(D3:D10)</f>
        <v>301.10399999999998</v>
      </c>
      <c r="F11" s="13"/>
      <c r="G11" s="14"/>
    </row>
    <row r="12" spans="1:7" x14ac:dyDescent="0.25">
      <c r="A12" s="2" t="s">
        <v>16</v>
      </c>
      <c r="B12" s="4">
        <v>790</v>
      </c>
      <c r="C12" s="3"/>
      <c r="D12" s="3"/>
    </row>
    <row r="15" spans="1:7" ht="26.25" x14ac:dyDescent="0.25">
      <c r="A15" s="6" t="s">
        <v>17</v>
      </c>
      <c r="B15">
        <f>D11/B11</f>
        <v>0.388847420417124</v>
      </c>
      <c r="C15" s="6"/>
      <c r="E15">
        <f>B16</f>
        <v>0.32</v>
      </c>
    </row>
    <row r="16" spans="1:7" x14ac:dyDescent="0.25">
      <c r="A16" t="s">
        <v>19</v>
      </c>
      <c r="B16">
        <v>0.32</v>
      </c>
      <c r="E16" s="8">
        <f>B15</f>
        <v>0.388847420417124</v>
      </c>
    </row>
    <row r="17" spans="1:5" x14ac:dyDescent="0.25">
      <c r="A17" t="s">
        <v>20</v>
      </c>
      <c r="B17">
        <v>0.44</v>
      </c>
      <c r="E17">
        <f>B17</f>
        <v>0.44</v>
      </c>
    </row>
    <row r="19" spans="1:5" ht="14.45" customHeight="1" x14ac:dyDescent="0.25">
      <c r="A19" s="10" t="s">
        <v>24</v>
      </c>
      <c r="B19" s="10"/>
      <c r="C19" s="10"/>
    </row>
    <row r="20" spans="1:5" ht="14.45" customHeight="1" x14ac:dyDescent="0.25">
      <c r="A20" s="10"/>
      <c r="B20" s="10"/>
      <c r="C20" s="10"/>
    </row>
    <row r="21" spans="1:5" ht="14.45" customHeight="1" x14ac:dyDescent="0.25">
      <c r="A21" s="10"/>
      <c r="B21" s="10"/>
      <c r="C21" s="10"/>
    </row>
    <row r="22" spans="1:5" ht="14.45" customHeight="1" x14ac:dyDescent="0.25">
      <c r="A22" s="10"/>
      <c r="B22" s="10"/>
      <c r="C22" s="10"/>
    </row>
    <row r="23" spans="1:5" ht="14.45" customHeight="1" x14ac:dyDescent="0.25">
      <c r="A23" s="10"/>
      <c r="B23" s="10"/>
      <c r="C23" s="10"/>
    </row>
    <row r="24" spans="1:5" ht="14.45" customHeight="1" x14ac:dyDescent="0.25">
      <c r="A24" s="10"/>
      <c r="B24" s="10"/>
      <c r="C24" s="10"/>
    </row>
    <row r="25" spans="1:5" ht="14.45" customHeight="1" x14ac:dyDescent="0.25">
      <c r="A25" s="10"/>
      <c r="B25" s="10"/>
      <c r="C25" s="10"/>
    </row>
    <row r="26" spans="1:5" ht="14.45" customHeight="1" x14ac:dyDescent="0.25">
      <c r="A26" s="10"/>
      <c r="B26" s="10"/>
      <c r="C26" s="10"/>
    </row>
    <row r="27" spans="1:5" x14ac:dyDescent="0.25">
      <c r="A27" s="10"/>
      <c r="B27" s="10"/>
      <c r="C27" s="10"/>
    </row>
  </sheetData>
  <sheetProtection algorithmName="SHA-512" hashValue="9j/RpuuXdysL8t052oJ7jdH9nsDNp7Psk3rl00y9JH8E0d2Lo/VSS6uxxeJEVPca2Hin+dy1OVjVuR/3/SGXYw==" saltValue="Vs938un2BXbSWWDvWXUGSg==" spinCount="100000" sheet="1" objects="1" scenarios="1" selectLockedCells="1"/>
  <protectedRanges>
    <protectedRange algorithmName="SHA-512" hashValue="jFusi/zi7ZWwwyNYjNGYnFbl2UH9AfY13yrKXpRh0fDC3cXNjBI5o53V+5qH5IlXBRZLyFLjmKIsfrIiyG0umg==" saltValue="hubbSCA0rsXw9Ml1eBJgDQ==" spinCount="100000" sqref="C3:C10" name="Range1"/>
  </protectedRanges>
  <mergeCells count="5">
    <mergeCell ref="A19:C27"/>
    <mergeCell ref="F10:G11"/>
    <mergeCell ref="F9:G9"/>
    <mergeCell ref="F7:G7"/>
    <mergeCell ref="F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RV</vt:lpstr>
    </vt:vector>
  </TitlesOfParts>
  <Company>University of Suffolk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Harmer</dc:creator>
  <cp:lastModifiedBy>Andy Wood</cp:lastModifiedBy>
  <dcterms:created xsi:type="dcterms:W3CDTF">2025-04-09T22:26:04Z</dcterms:created>
  <dcterms:modified xsi:type="dcterms:W3CDTF">2025-06-05T14:41:02Z</dcterms:modified>
</cp:coreProperties>
</file>